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  <c r="B27" i="1"/>
  <c r="B26" i="1"/>
  <c r="D28" i="1"/>
  <c r="F28" i="1"/>
  <c r="H28" i="1"/>
  <c r="J28" i="1"/>
  <c r="D27" i="1"/>
  <c r="D26" i="1"/>
  <c r="F27" i="1"/>
  <c r="F26" i="1"/>
  <c r="H27" i="1"/>
  <c r="H26" i="1"/>
  <c r="B10" i="1"/>
  <c r="B7" i="1"/>
  <c r="D10" i="1"/>
  <c r="D7" i="1"/>
  <c r="F10" i="1"/>
  <c r="F7" i="1"/>
  <c r="H10" i="1"/>
  <c r="H7" i="1"/>
  <c r="J10" i="1"/>
  <c r="J7" i="1"/>
  <c r="L13" i="1"/>
  <c r="L12" i="1"/>
  <c r="F25" i="1" l="1"/>
  <c r="L6" i="1"/>
  <c r="L25" i="1"/>
  <c r="J5" i="1"/>
  <c r="H5" i="1"/>
  <c r="H13" i="1" s="1"/>
  <c r="F5" i="1"/>
  <c r="F13" i="1" s="1"/>
  <c r="D5" i="1"/>
  <c r="D6" i="1" s="1"/>
  <c r="B5" i="1"/>
  <c r="B24" i="1"/>
  <c r="D24" i="1"/>
  <c r="F24" i="1"/>
  <c r="F31" i="1" s="1"/>
  <c r="H24" i="1"/>
  <c r="J24" i="1"/>
  <c r="J26" i="1"/>
  <c r="J27" i="1"/>
  <c r="D13" i="1" l="1"/>
  <c r="H6" i="1"/>
  <c r="H31" i="1"/>
  <c r="H25" i="1"/>
  <c r="B6" i="1"/>
  <c r="B13" i="1"/>
  <c r="J13" i="1"/>
  <c r="J6" i="1"/>
  <c r="F6" i="1"/>
  <c r="D31" i="1"/>
  <c r="D25" i="1"/>
  <c r="J25" i="1"/>
  <c r="J31" i="1"/>
  <c r="B25" i="1"/>
  <c r="B31" i="1"/>
  <c r="L31" i="1"/>
  <c r="L30" i="1"/>
  <c r="L14" i="1" l="1"/>
  <c r="H14" i="1" l="1"/>
  <c r="H32" i="1"/>
  <c r="F14" i="1"/>
  <c r="J14" i="1"/>
  <c r="D14" i="1"/>
  <c r="B14" i="1"/>
  <c r="D32" i="1"/>
  <c r="F32" i="1"/>
  <c r="J32" i="1"/>
  <c r="B32" i="1"/>
  <c r="L32" i="1"/>
</calcChain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ahoma"/>
            <family val="2"/>
          </rPr>
          <t xml:space="preserve">If utilities are in the church's name &amp; paid for directly by the church, do not include value of utilities in effective salary for computation.
</t>
        </r>
      </text>
    </comment>
  </commentList>
</comments>
</file>

<file path=xl/sharedStrings.xml><?xml version="1.0" encoding="utf-8"?>
<sst xmlns="http://schemas.openxmlformats.org/spreadsheetml/2006/main" count="48" uniqueCount="30">
  <si>
    <t>Part-Time Pastorates</t>
  </si>
  <si>
    <t>10 Hrs/Week</t>
  </si>
  <si>
    <t>15 Hrs/Week</t>
  </si>
  <si>
    <t>20 Hrs/Week</t>
  </si>
  <si>
    <t>25 Hrs/Week</t>
  </si>
  <si>
    <t>30 Hrs/Week</t>
  </si>
  <si>
    <t>Full-Time</t>
  </si>
  <si>
    <t>Calls - Manse</t>
  </si>
  <si>
    <t>Salary</t>
  </si>
  <si>
    <t>SECA Offset</t>
  </si>
  <si>
    <t>Utilities</t>
  </si>
  <si>
    <t>paid as allowance to pastor</t>
  </si>
  <si>
    <t>Manse Equity Allowance</t>
  </si>
  <si>
    <t>Cont. Ed.</t>
  </si>
  <si>
    <t>(1) Fair rental value of manse not included in total cost.</t>
  </si>
  <si>
    <r>
      <t>Unless installed</t>
    </r>
    <r>
      <rPr>
        <sz val="9"/>
        <rFont val="Arial"/>
        <family val="2"/>
      </rPr>
      <t>, a minister serving less than 1/2 time is not eligible for Pension/Med. Benefits.</t>
    </r>
  </si>
  <si>
    <t>Calls - Housing Allow.</t>
  </si>
  <si>
    <t>Housing Allowance</t>
  </si>
  <si>
    <t>TOTAL COST</t>
  </si>
  <si>
    <r>
      <t>Manse Fair Rental</t>
    </r>
    <r>
      <rPr>
        <sz val="10"/>
        <rFont val="Arial"/>
        <family val="2"/>
      </rPr>
      <t>(1)</t>
    </r>
  </si>
  <si>
    <r>
      <t xml:space="preserve">TOTAL COST </t>
    </r>
    <r>
      <rPr>
        <sz val="10"/>
        <rFont val="Arial"/>
        <family val="2"/>
      </rPr>
      <t>(1)</t>
    </r>
    <r>
      <rPr>
        <sz val="10"/>
        <color theme="1"/>
        <rFont val="Arial"/>
        <family val="2"/>
      </rPr>
      <t xml:space="preserve"> </t>
    </r>
  </si>
  <si>
    <t>based on 5000 miles</t>
  </si>
  <si>
    <t>2021 Part-Time</t>
  </si>
  <si>
    <t xml:space="preserve"> or Bd. of Pen. minimum medical dues of $11,000.  </t>
  </si>
  <si>
    <t>Travel @ 56 cents/mile</t>
  </si>
  <si>
    <r>
      <t xml:space="preserve">(2) Calculation for Major Medical is 27%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utilities + manse equity + 30% (salary + utilities + manse equity)]</t>
    </r>
  </si>
  <si>
    <r>
      <t>Medical Dues</t>
    </r>
    <r>
      <rPr>
        <sz val="10"/>
        <rFont val="Arial"/>
        <family val="2"/>
      </rPr>
      <t>(2)</t>
    </r>
  </si>
  <si>
    <r>
      <t>Pension Dues</t>
    </r>
    <r>
      <rPr>
        <sz val="10"/>
        <rFont val="Arial"/>
        <family val="2"/>
      </rPr>
      <t>(3)</t>
    </r>
  </si>
  <si>
    <r>
      <t>(3) Pension dues (Pension + Death &amp; Disablility + Temporary Disability ) are 10% of the greater of the</t>
    </r>
    <r>
      <rPr>
        <b/>
        <sz val="9"/>
        <rFont val="Arial"/>
        <family val="2"/>
      </rPr>
      <t xml:space="preserve"> actual</t>
    </r>
    <r>
      <rPr>
        <sz val="9"/>
        <rFont val="Arial"/>
        <family val="2"/>
      </rPr>
      <t xml:space="preserve"> effective salary or Bd. of Pen. minimum salary of $15,300.</t>
    </r>
  </si>
  <si>
    <r>
      <t xml:space="preserve">(2) Calculation for Major Medical is 27%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housing + utilities] or Bd. of Pen. minimum medical dues of $11,000.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</si>
</sst>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5" fontId="9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2" fontId="9" fillId="0" borderId="0" xfId="1" applyNumberFormat="1" applyFont="1" applyFill="1" applyBorder="1" applyAlignment="1" applyProtection="1">
      <alignment vertical="center"/>
    </xf>
    <xf numFmtId="37" fontId="9" fillId="0" borderId="0" xfId="1" applyNumberFormat="1" applyFont="1" applyFill="1" applyBorder="1" applyAlignment="1" applyProtection="1">
      <alignment vertical="center"/>
    </xf>
    <xf numFmtId="37" fontId="4" fillId="0" borderId="0" xfId="1" applyNumberFormat="1" applyFont="1" applyFill="1" applyBorder="1" applyAlignment="1" applyProtection="1">
      <alignment vertical="center"/>
    </xf>
    <xf numFmtId="42" fontId="9" fillId="0" borderId="2" xfId="1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workbookViewId="0">
      <selection activeCell="A2" sqref="A2"/>
    </sheetView>
  </sheetViews>
  <sheetFormatPr defaultRowHeight="15" x14ac:dyDescent="0.25"/>
  <cols>
    <col min="1" max="1" width="24.7109375" customWidth="1"/>
    <col min="2" max="2" width="13.42578125" customWidth="1"/>
    <col min="3" max="3" width="4.42578125" customWidth="1"/>
    <col min="4" max="4" width="13.140625" customWidth="1"/>
    <col min="5" max="5" width="4.42578125" customWidth="1"/>
    <col min="6" max="6" width="13.28515625" customWidth="1"/>
    <col min="7" max="7" width="4.28515625" customWidth="1"/>
    <col min="8" max="8" width="13.28515625" customWidth="1"/>
    <col min="9" max="9" width="4.7109375" customWidth="1"/>
    <col min="10" max="10" width="13.5703125" customWidth="1"/>
    <col min="11" max="11" width="3.85546875" customWidth="1"/>
    <col min="12" max="12" width="12.42578125" customWidth="1"/>
    <col min="13" max="13" width="19.85546875" customWidth="1"/>
  </cols>
  <sheetData>
    <row r="2" spans="1:13" ht="24" customHeight="1" x14ac:dyDescent="0.2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 x14ac:dyDescent="0.25">
      <c r="A3" s="3" t="s">
        <v>22</v>
      </c>
      <c r="B3" s="4" t="s">
        <v>1</v>
      </c>
      <c r="C3" s="4"/>
      <c r="D3" s="4" t="s">
        <v>2</v>
      </c>
      <c r="E3" s="4"/>
      <c r="F3" s="4" t="s">
        <v>3</v>
      </c>
      <c r="G3" s="4"/>
      <c r="H3" s="4" t="s">
        <v>4</v>
      </c>
      <c r="I3" s="4"/>
      <c r="J3" s="4" t="s">
        <v>5</v>
      </c>
      <c r="K3" s="4"/>
      <c r="L3" s="4" t="s">
        <v>6</v>
      </c>
      <c r="M3" s="2"/>
    </row>
    <row r="4" spans="1:13" ht="18.75" customHeight="1" x14ac:dyDescent="0.2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</row>
    <row r="5" spans="1:13" ht="15.75" customHeight="1" x14ac:dyDescent="0.25">
      <c r="A5" s="17" t="s">
        <v>8</v>
      </c>
      <c r="B5" s="19">
        <f>ROUND((L5*0.25),0)</f>
        <v>8459</v>
      </c>
      <c r="C5" s="16"/>
      <c r="D5" s="19">
        <f>ROUND((L5*0.375),0)</f>
        <v>12688</v>
      </c>
      <c r="E5" s="16"/>
      <c r="F5" s="19">
        <f>ROUND((L5*0.5),0)</f>
        <v>16918</v>
      </c>
      <c r="G5" s="16"/>
      <c r="H5" s="19">
        <f>ROUND((L5*0.625),0)</f>
        <v>21147</v>
      </c>
      <c r="I5" s="16"/>
      <c r="J5" s="19">
        <f>ROUND((L5*0.75),0)</f>
        <v>25376</v>
      </c>
      <c r="K5" s="16"/>
      <c r="L5" s="19">
        <v>33835</v>
      </c>
      <c r="M5" s="7"/>
    </row>
    <row r="6" spans="1:13" x14ac:dyDescent="0.25">
      <c r="A6" s="17" t="s">
        <v>9</v>
      </c>
      <c r="B6" s="20">
        <f>ROUND((B5+B7+B8)*0.0828,0)</f>
        <v>1268</v>
      </c>
      <c r="C6" s="16"/>
      <c r="D6" s="20">
        <f>ROUND((D5+D7+D8)*0.0828,0)</f>
        <v>1653</v>
      </c>
      <c r="E6" s="16"/>
      <c r="F6" s="20">
        <f>ROUND((F5+F7+F8)*0.0828,0)</f>
        <v>2039</v>
      </c>
      <c r="G6" s="16"/>
      <c r="H6" s="20">
        <f>ROUND((H5+H7+H8)*0.0828,0)</f>
        <v>2424</v>
      </c>
      <c r="I6" s="16"/>
      <c r="J6" s="20">
        <f>ROUND((J5+J7+J8)*0.0828,0)</f>
        <v>2810</v>
      </c>
      <c r="K6" s="16"/>
      <c r="L6" s="20">
        <f>ROUND((L5+L7+L8)*0.0828,0)</f>
        <v>3581</v>
      </c>
      <c r="M6" s="2"/>
    </row>
    <row r="7" spans="1:13" x14ac:dyDescent="0.25">
      <c r="A7" s="17" t="s">
        <v>10</v>
      </c>
      <c r="B7" s="20">
        <f>ROUND((L7*0.25),0)</f>
        <v>853</v>
      </c>
      <c r="C7" s="16"/>
      <c r="D7" s="20">
        <f>ROUND((L7*0.375),0)</f>
        <v>1279</v>
      </c>
      <c r="E7" s="16"/>
      <c r="F7" s="20">
        <f>ROUND((L7*0.5),0)</f>
        <v>1705</v>
      </c>
      <c r="G7" s="16"/>
      <c r="H7" s="20">
        <f>ROUND((L7*0.625),0)</f>
        <v>2131</v>
      </c>
      <c r="I7" s="16"/>
      <c r="J7" s="20">
        <f>ROUND((L7*0.75),0)</f>
        <v>2558</v>
      </c>
      <c r="K7" s="16"/>
      <c r="L7" s="20">
        <v>3410</v>
      </c>
      <c r="M7" s="18" t="s">
        <v>11</v>
      </c>
    </row>
    <row r="8" spans="1:13" x14ac:dyDescent="0.25">
      <c r="A8" s="17" t="s">
        <v>19</v>
      </c>
      <c r="B8" s="20">
        <v>6000</v>
      </c>
      <c r="C8" s="16"/>
      <c r="D8" s="20">
        <v>6000</v>
      </c>
      <c r="E8" s="16"/>
      <c r="F8" s="20">
        <v>6000</v>
      </c>
      <c r="G8" s="16"/>
      <c r="H8" s="20">
        <v>6000</v>
      </c>
      <c r="I8" s="16"/>
      <c r="J8" s="20">
        <v>6000</v>
      </c>
      <c r="K8" s="16"/>
      <c r="L8" s="20">
        <v>6000</v>
      </c>
      <c r="M8" s="2"/>
    </row>
    <row r="9" spans="1:13" x14ac:dyDescent="0.25">
      <c r="A9" s="17" t="s">
        <v>12</v>
      </c>
      <c r="B9" s="20">
        <v>500</v>
      </c>
      <c r="C9" s="16"/>
      <c r="D9" s="20">
        <v>500</v>
      </c>
      <c r="E9" s="16"/>
      <c r="F9" s="20">
        <v>500</v>
      </c>
      <c r="G9" s="16"/>
      <c r="H9" s="20">
        <v>500</v>
      </c>
      <c r="I9" s="16"/>
      <c r="J9" s="20">
        <v>500</v>
      </c>
      <c r="K9" s="16"/>
      <c r="L9" s="20">
        <v>500</v>
      </c>
      <c r="M9" s="2"/>
    </row>
    <row r="10" spans="1:13" x14ac:dyDescent="0.25">
      <c r="A10" s="17" t="s">
        <v>24</v>
      </c>
      <c r="B10" s="20">
        <f>ROUND((L10*0.25),0)</f>
        <v>700</v>
      </c>
      <c r="C10" s="16"/>
      <c r="D10" s="20">
        <f>ROUND((L10*0.375),0)</f>
        <v>1050</v>
      </c>
      <c r="E10" s="16"/>
      <c r="F10" s="20">
        <f>ROUND((L10*0.5),0)</f>
        <v>1400</v>
      </c>
      <c r="G10" s="16"/>
      <c r="H10" s="20">
        <f>ROUND((L10*0.625),0)</f>
        <v>1750</v>
      </c>
      <c r="I10" s="16"/>
      <c r="J10" s="20">
        <f>ROUND((L10*0.75),0)</f>
        <v>2100</v>
      </c>
      <c r="K10" s="16"/>
      <c r="L10" s="20">
        <v>2800</v>
      </c>
      <c r="M10" s="17" t="s">
        <v>21</v>
      </c>
    </row>
    <row r="11" spans="1:13" x14ac:dyDescent="0.25">
      <c r="A11" s="17" t="s">
        <v>13</v>
      </c>
      <c r="B11" s="20">
        <v>1500</v>
      </c>
      <c r="C11" s="16"/>
      <c r="D11" s="20">
        <v>1500</v>
      </c>
      <c r="E11" s="16"/>
      <c r="F11" s="20">
        <v>1500</v>
      </c>
      <c r="G11" s="16"/>
      <c r="H11" s="20">
        <v>1500</v>
      </c>
      <c r="I11" s="16"/>
      <c r="J11" s="20">
        <v>1500</v>
      </c>
      <c r="K11" s="16"/>
      <c r="L11" s="20">
        <v>1500</v>
      </c>
      <c r="M11" s="2"/>
    </row>
    <row r="12" spans="1:13" x14ac:dyDescent="0.25">
      <c r="A12" s="17" t="s">
        <v>26</v>
      </c>
      <c r="B12" s="20">
        <v>11000</v>
      </c>
      <c r="C12" s="16"/>
      <c r="D12" s="20">
        <v>11000</v>
      </c>
      <c r="E12" s="16"/>
      <c r="F12" s="20">
        <v>11000</v>
      </c>
      <c r="G12" s="16"/>
      <c r="H12" s="20">
        <v>11000</v>
      </c>
      <c r="I12" s="16"/>
      <c r="J12" s="20">
        <v>11000</v>
      </c>
      <c r="K12" s="16"/>
      <c r="L12" s="20">
        <f>ROUND(((L5+L7+L9)*1.3)*0.27,0)</f>
        <v>13248</v>
      </c>
      <c r="M12" s="2"/>
    </row>
    <row r="13" spans="1:13" x14ac:dyDescent="0.25">
      <c r="A13" s="17" t="s">
        <v>27</v>
      </c>
      <c r="B13" s="21">
        <f>ROUND(1300.5+153+((B5+B7+B9)*1.3)*0.005,0)</f>
        <v>1517</v>
      </c>
      <c r="C13" s="16"/>
      <c r="D13" s="21">
        <f>((D5+D7+D9)*1.3)*0.1</f>
        <v>1880.7100000000003</v>
      </c>
      <c r="E13" s="16"/>
      <c r="F13" s="21">
        <f>ROUND(((F5+F7+F9)*1.3)*0.1,0)</f>
        <v>2486</v>
      </c>
      <c r="G13" s="16"/>
      <c r="H13" s="21">
        <f>ROUND(((H5+H7+H9)*1.3)*0.1,0)</f>
        <v>3091</v>
      </c>
      <c r="I13" s="16"/>
      <c r="J13" s="21">
        <f>ROUND(((J5+J7+J9)*1.3)*0.1,0)</f>
        <v>3696</v>
      </c>
      <c r="K13" s="16"/>
      <c r="L13" s="21">
        <f>ROUND(((L5+L7+L9)*1.3)*0.1,0)</f>
        <v>4907</v>
      </c>
      <c r="M13" s="2"/>
    </row>
    <row r="14" spans="1:13" ht="20.25" customHeight="1" thickBot="1" x14ac:dyDescent="0.3">
      <c r="A14" s="17" t="s">
        <v>20</v>
      </c>
      <c r="B14" s="22">
        <f>SUM(B5:B13)-B8</f>
        <v>25797</v>
      </c>
      <c r="C14" s="16"/>
      <c r="D14" s="22">
        <f>SUM(D5:D13)-D8</f>
        <v>31550.71</v>
      </c>
      <c r="E14" s="16"/>
      <c r="F14" s="22">
        <f>SUM(F5:F13)-F8</f>
        <v>37548</v>
      </c>
      <c r="G14" s="16"/>
      <c r="H14" s="22">
        <f>SUM(H5:H13)-H8</f>
        <v>43543</v>
      </c>
      <c r="I14" s="16"/>
      <c r="J14" s="22">
        <f>SUM(J5:J13)-J8</f>
        <v>49540</v>
      </c>
      <c r="K14" s="16"/>
      <c r="L14" s="22">
        <f>SUM(L5:L13)-L8</f>
        <v>63781</v>
      </c>
      <c r="M14" s="2"/>
    </row>
    <row r="15" spans="1:13" ht="6.75" customHeight="1" thickTop="1" x14ac:dyDescent="0.25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</row>
    <row r="16" spans="1:13" ht="19.5" customHeight="1" x14ac:dyDescent="0.25">
      <c r="A16" s="8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9.5" customHeight="1" x14ac:dyDescent="0.25">
      <c r="A17" s="9" t="s">
        <v>25</v>
      </c>
    </row>
    <row r="18" spans="1:14" ht="19.5" customHeight="1" x14ac:dyDescent="0.25">
      <c r="A18" s="9" t="s">
        <v>23</v>
      </c>
    </row>
    <row r="19" spans="1:14" s="2" customFormat="1" ht="19.5" customHeight="1" x14ac:dyDescent="0.25">
      <c r="A19" s="8" t="s">
        <v>28</v>
      </c>
      <c r="B19" s="9"/>
      <c r="C19" s="9"/>
      <c r="D19" s="9"/>
      <c r="E19" s="9"/>
      <c r="F19" s="9"/>
      <c r="G19" s="10"/>
      <c r="H19" s="10"/>
      <c r="I19" s="10"/>
      <c r="J19" s="11"/>
      <c r="K19" s="10"/>
      <c r="L19" s="10"/>
    </row>
    <row r="20" spans="1:14" ht="19.5" customHeight="1" x14ac:dyDescent="0.25">
      <c r="A20" s="12" t="s">
        <v>15</v>
      </c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4" ht="16.5" customHeight="1" x14ac:dyDescent="0.25">
      <c r="A21" s="13"/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4" ht="18" customHeight="1" x14ac:dyDescent="0.25">
      <c r="A22" s="3" t="s">
        <v>22</v>
      </c>
      <c r="B22" s="4" t="s">
        <v>1</v>
      </c>
      <c r="C22" s="4"/>
      <c r="D22" s="4" t="s">
        <v>2</v>
      </c>
      <c r="E22" s="4"/>
      <c r="F22" s="4" t="s">
        <v>3</v>
      </c>
      <c r="G22" s="4"/>
      <c r="H22" s="4" t="s">
        <v>4</v>
      </c>
      <c r="I22" s="4"/>
      <c r="J22" s="4" t="s">
        <v>5</v>
      </c>
      <c r="K22" s="4"/>
      <c r="L22" s="4" t="s">
        <v>6</v>
      </c>
      <c r="M22" s="2"/>
    </row>
    <row r="23" spans="1:14" ht="18" customHeight="1" x14ac:dyDescent="0.2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4" ht="16.5" customHeight="1" x14ac:dyDescent="0.25">
      <c r="A24" s="17" t="s">
        <v>8</v>
      </c>
      <c r="B24" s="19">
        <f>ROUND((L24*0.25),0)</f>
        <v>8459</v>
      </c>
      <c r="C24" s="16"/>
      <c r="D24" s="19">
        <f>ROUND((L24*0.375),0)</f>
        <v>12688</v>
      </c>
      <c r="E24" s="16"/>
      <c r="F24" s="19">
        <f>ROUND((L24*0.5),0)</f>
        <v>16918</v>
      </c>
      <c r="G24" s="16"/>
      <c r="H24" s="19">
        <f>ROUND((L24*0.625),0)</f>
        <v>21147</v>
      </c>
      <c r="I24" s="16"/>
      <c r="J24" s="19">
        <f>ROUND((L24*0.75),0)</f>
        <v>25376</v>
      </c>
      <c r="K24" s="16"/>
      <c r="L24" s="19">
        <v>33835</v>
      </c>
      <c r="M24" s="17"/>
      <c r="N24" s="14"/>
    </row>
    <row r="25" spans="1:14" x14ac:dyDescent="0.25">
      <c r="A25" s="17" t="s">
        <v>9</v>
      </c>
      <c r="B25" s="20">
        <f>ROUND((B24+B26+B27)*0.0828,0)</f>
        <v>983</v>
      </c>
      <c r="C25" s="16"/>
      <c r="D25" s="20">
        <f>ROUND((D24+D26+D27)*0.0828,0)</f>
        <v>1474</v>
      </c>
      <c r="E25" s="16"/>
      <c r="F25" s="20">
        <f>ROUND((F24+F26+F27)*0.0828,0)</f>
        <v>1965</v>
      </c>
      <c r="G25" s="16"/>
      <c r="H25" s="20">
        <f>ROUND((H24+H26+H27)*0.0828,0)</f>
        <v>2457</v>
      </c>
      <c r="I25" s="16"/>
      <c r="J25" s="20">
        <f>ROUND((J24+J26+J27)*0.0828,0)</f>
        <v>2948</v>
      </c>
      <c r="K25" s="16"/>
      <c r="L25" s="20">
        <f>ROUND((L24+L26+L27)*0.0828,0)</f>
        <v>3931</v>
      </c>
      <c r="M25" s="17"/>
    </row>
    <row r="26" spans="1:14" x14ac:dyDescent="0.25">
      <c r="A26" s="17" t="s">
        <v>10</v>
      </c>
      <c r="B26" s="20">
        <f>ROUND((L26*0.25),0)</f>
        <v>853</v>
      </c>
      <c r="C26" s="16"/>
      <c r="D26" s="20">
        <f>ROUND((L26*0.375),0)</f>
        <v>1279</v>
      </c>
      <c r="E26" s="16"/>
      <c r="F26" s="20">
        <f>ROUND((L26*0.5),0)</f>
        <v>1705</v>
      </c>
      <c r="G26" s="16"/>
      <c r="H26" s="20">
        <f>ROUND((L26*0.625),0)</f>
        <v>2131</v>
      </c>
      <c r="I26" s="16"/>
      <c r="J26" s="20">
        <f>ROUND((L26*0.75),0)</f>
        <v>2558</v>
      </c>
      <c r="K26" s="16"/>
      <c r="L26" s="20">
        <v>3410</v>
      </c>
      <c r="M26" s="18" t="s">
        <v>11</v>
      </c>
    </row>
    <row r="27" spans="1:14" x14ac:dyDescent="0.25">
      <c r="A27" s="17" t="s">
        <v>17</v>
      </c>
      <c r="B27" s="20">
        <f>ROUND((L27*0.25),0)</f>
        <v>2556</v>
      </c>
      <c r="C27" s="16"/>
      <c r="D27" s="20">
        <f>ROUND((L27*0.375),0)</f>
        <v>3834</v>
      </c>
      <c r="E27" s="16"/>
      <c r="F27" s="20">
        <f>ROUND((L27*0.5),0)</f>
        <v>5113</v>
      </c>
      <c r="G27" s="16"/>
      <c r="H27" s="20">
        <f>ROUND((L27*0.625),0)</f>
        <v>6391</v>
      </c>
      <c r="I27" s="16"/>
      <c r="J27" s="20">
        <f>ROUND((L27*0.75),0)</f>
        <v>7669</v>
      </c>
      <c r="K27" s="16"/>
      <c r="L27" s="20">
        <v>10225</v>
      </c>
      <c r="M27" s="17"/>
    </row>
    <row r="28" spans="1:14" x14ac:dyDescent="0.25">
      <c r="A28" s="17" t="s">
        <v>24</v>
      </c>
      <c r="B28" s="20">
        <f>ROUND((L28*0.25),0)</f>
        <v>700</v>
      </c>
      <c r="C28" s="16"/>
      <c r="D28" s="20">
        <f>ROUND((L28*0.375),0)</f>
        <v>1050</v>
      </c>
      <c r="E28" s="16"/>
      <c r="F28" s="20">
        <f>ROUND((L28*0.5),0)</f>
        <v>1400</v>
      </c>
      <c r="G28" s="16"/>
      <c r="H28" s="20">
        <f>ROUND((L28*0.625),0)</f>
        <v>1750</v>
      </c>
      <c r="I28" s="16"/>
      <c r="J28" s="20">
        <f>ROUND((L28*0.75),0)</f>
        <v>2100</v>
      </c>
      <c r="K28" s="16"/>
      <c r="L28" s="20">
        <v>2800</v>
      </c>
      <c r="M28" s="17" t="s">
        <v>21</v>
      </c>
    </row>
    <row r="29" spans="1:14" x14ac:dyDescent="0.25">
      <c r="A29" s="17" t="s">
        <v>13</v>
      </c>
      <c r="B29" s="20">
        <v>1500</v>
      </c>
      <c r="C29" s="16"/>
      <c r="D29" s="20">
        <v>1500</v>
      </c>
      <c r="E29" s="16"/>
      <c r="F29" s="20">
        <v>1500</v>
      </c>
      <c r="G29" s="16"/>
      <c r="H29" s="20">
        <v>1500</v>
      </c>
      <c r="I29" s="16"/>
      <c r="J29" s="20">
        <v>1500</v>
      </c>
      <c r="K29" s="16"/>
      <c r="L29" s="20">
        <v>1500</v>
      </c>
      <c r="M29" s="17"/>
    </row>
    <row r="30" spans="1:14" x14ac:dyDescent="0.25">
      <c r="A30" s="17" t="s">
        <v>26</v>
      </c>
      <c r="B30" s="20">
        <v>11000</v>
      </c>
      <c r="C30" s="16"/>
      <c r="D30" s="20">
        <v>11000</v>
      </c>
      <c r="E30" s="16"/>
      <c r="F30" s="20">
        <v>11000</v>
      </c>
      <c r="G30" s="16"/>
      <c r="H30" s="20">
        <v>11000</v>
      </c>
      <c r="I30" s="16"/>
      <c r="J30" s="20">
        <v>11000</v>
      </c>
      <c r="K30" s="16"/>
      <c r="L30" s="20">
        <f>ROUND((L24+L26+L27)*0.27,0)</f>
        <v>12817</v>
      </c>
      <c r="M30" s="17"/>
    </row>
    <row r="31" spans="1:14" x14ac:dyDescent="0.25">
      <c r="A31" s="17" t="s">
        <v>27</v>
      </c>
      <c r="B31" s="21">
        <f>ROUND(1300.5+153+((B24+B26+B27)*0.005),0)</f>
        <v>1513</v>
      </c>
      <c r="C31" s="16"/>
      <c r="D31" s="21">
        <f>ROUND((D24+D26+D27)*0.1,0)</f>
        <v>1780</v>
      </c>
      <c r="E31" s="16"/>
      <c r="F31" s="21">
        <f>ROUND((F24+F26+F27)*0.1,0)</f>
        <v>2374</v>
      </c>
      <c r="G31" s="16"/>
      <c r="H31" s="21">
        <f>ROUND((H24+H26+H27)*0.1,0)</f>
        <v>2967</v>
      </c>
      <c r="I31" s="16"/>
      <c r="J31" s="21">
        <f>ROUND((J24+J26+J27)*0.1,0)</f>
        <v>3560</v>
      </c>
      <c r="K31" s="16"/>
      <c r="L31" s="21">
        <f>ROUND((L24+L26+L27)*0.1,0)</f>
        <v>4747</v>
      </c>
      <c r="M31" s="17"/>
    </row>
    <row r="32" spans="1:14" ht="20.25" customHeight="1" thickBot="1" x14ac:dyDescent="0.3">
      <c r="A32" s="17" t="s">
        <v>18</v>
      </c>
      <c r="B32" s="22">
        <f>SUM(B24:B31)</f>
        <v>27564</v>
      </c>
      <c r="C32" s="16"/>
      <c r="D32" s="22">
        <f>SUM(D24:D31)</f>
        <v>34605</v>
      </c>
      <c r="E32" s="16"/>
      <c r="F32" s="22">
        <f>SUM(F24:F31)</f>
        <v>41975</v>
      </c>
      <c r="G32" s="16"/>
      <c r="H32" s="22">
        <f>SUM(H24:H31)</f>
        <v>49343</v>
      </c>
      <c r="I32" s="16"/>
      <c r="J32" s="22">
        <f>SUM(J24:J31)</f>
        <v>56711</v>
      </c>
      <c r="K32" s="16"/>
      <c r="L32" s="22">
        <f>SUM(L24:L31)</f>
        <v>73265</v>
      </c>
      <c r="M32" s="17"/>
    </row>
    <row r="33" spans="1:13" ht="6" customHeight="1" thickTop="1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</row>
    <row r="34" spans="1:13" ht="19.5" customHeight="1" x14ac:dyDescent="0.25">
      <c r="A34" s="9" t="s">
        <v>29</v>
      </c>
    </row>
    <row r="35" spans="1:13" s="2" customFormat="1" ht="19.5" customHeight="1" x14ac:dyDescent="0.25">
      <c r="A35" s="8" t="s">
        <v>28</v>
      </c>
      <c r="B35" s="9"/>
      <c r="C35" s="9"/>
      <c r="D35" s="9"/>
      <c r="E35" s="9"/>
      <c r="F35" s="9"/>
      <c r="G35" s="10"/>
      <c r="H35" s="10"/>
      <c r="I35" s="10"/>
      <c r="J35" s="11"/>
      <c r="K35" s="10"/>
      <c r="L35" s="10"/>
    </row>
    <row r="36" spans="1:13" ht="19.5" customHeight="1" x14ac:dyDescent="0.25">
      <c r="A36" s="12" t="s">
        <v>15</v>
      </c>
      <c r="D36" s="14"/>
      <c r="J36" s="14"/>
      <c r="L36" s="15"/>
    </row>
  </sheetData>
  <printOptions horizontalCentered="1"/>
  <pageMargins left="0.2" right="0.2" top="0.25" bottom="0.25" header="0.3" footer="0.3"/>
  <pageSetup scale="92" orientation="landscape" r:id="rId1"/>
  <ignoredErrors>
    <ignoredError sqref="E6 G6 I6 K6 C6 B6 D6 L6 J6 H6 F6 C25 I25 G25 E25 B25 F25 H25 J25 D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Poole</dc:creator>
  <cp:lastModifiedBy>Rocky Poole</cp:lastModifiedBy>
  <cp:lastPrinted>2017-04-19T14:35:44Z</cp:lastPrinted>
  <dcterms:created xsi:type="dcterms:W3CDTF">2016-10-20T19:10:52Z</dcterms:created>
  <dcterms:modified xsi:type="dcterms:W3CDTF">2021-01-06T17:31:46Z</dcterms:modified>
</cp:coreProperties>
</file>