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 Admin\Desktop\"/>
    </mc:Choice>
  </mc:AlternateContent>
  <xr:revisionPtr revIDLastSave="0" documentId="13_ncr:1_{A94350CA-929F-4B4E-808D-8C01AFA3EB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L10" i="1"/>
  <c r="L33" i="1"/>
  <c r="B24" i="1"/>
  <c r="L24" i="1"/>
  <c r="J24" i="1"/>
  <c r="H24" i="1"/>
  <c r="F24" i="1"/>
  <c r="D24" i="1"/>
  <c r="L4" i="1"/>
  <c r="J4" i="1"/>
  <c r="H4" i="1"/>
  <c r="F4" i="1"/>
  <c r="D4" i="1"/>
  <c r="B4" i="1"/>
  <c r="J31" i="1"/>
  <c r="L31" i="1"/>
  <c r="B6" i="1"/>
  <c r="B13" i="1"/>
  <c r="J13" i="1"/>
  <c r="H13" i="1"/>
  <c r="F13" i="1"/>
  <c r="D13" i="1"/>
  <c r="L13" i="1"/>
  <c r="L14" i="1" s="1"/>
  <c r="J12" i="1"/>
  <c r="L12" i="1"/>
  <c r="J9" i="2"/>
  <c r="H9" i="2"/>
  <c r="F9" i="2"/>
  <c r="J10" i="2"/>
  <c r="J4" i="2"/>
  <c r="D9" i="2"/>
  <c r="B9" i="2"/>
  <c r="H10" i="2"/>
  <c r="H4" i="2"/>
  <c r="F10" i="2"/>
  <c r="F4" i="2"/>
  <c r="D10" i="2"/>
  <c r="D4" i="2"/>
  <c r="B10" i="2"/>
  <c r="B4" i="2"/>
  <c r="L6" i="1"/>
  <c r="L26" i="1"/>
  <c r="J10" i="1"/>
  <c r="J11" i="2" l="1"/>
  <c r="H11" i="2"/>
  <c r="F11" i="2"/>
  <c r="D11" i="2"/>
  <c r="B11" i="2"/>
  <c r="L32" i="1"/>
  <c r="J27" i="1"/>
  <c r="H27" i="1"/>
  <c r="F27" i="1"/>
  <c r="D27" i="1"/>
  <c r="B27" i="1"/>
  <c r="B29" i="1" l="1"/>
  <c r="D29" i="1"/>
  <c r="F29" i="1"/>
  <c r="H29" i="1"/>
  <c r="J29" i="1"/>
  <c r="J33" i="1" s="1"/>
  <c r="D28" i="1"/>
  <c r="F28" i="1"/>
  <c r="H28" i="1"/>
  <c r="B10" i="1"/>
  <c r="B14" i="1" s="1"/>
  <c r="B7" i="1"/>
  <c r="D10" i="1"/>
  <c r="D7" i="1"/>
  <c r="F10" i="1"/>
  <c r="F7" i="1"/>
  <c r="H10" i="1"/>
  <c r="H7" i="1"/>
  <c r="J7" i="1"/>
  <c r="J5" i="1" l="1"/>
  <c r="H5" i="1"/>
  <c r="F5" i="1"/>
  <c r="D5" i="1"/>
  <c r="D6" i="1" s="1"/>
  <c r="D25" i="1"/>
  <c r="F25" i="1"/>
  <c r="H25" i="1"/>
  <c r="J25" i="1"/>
  <c r="J28" i="1"/>
  <c r="D26" i="1" l="1"/>
  <c r="D32" i="1"/>
  <c r="B32" i="1"/>
  <c r="B26" i="1"/>
  <c r="J26" i="1"/>
  <c r="J32" i="1"/>
  <c r="H26" i="1"/>
  <c r="H32" i="1"/>
  <c r="F26" i="1"/>
  <c r="F32" i="1"/>
  <c r="H6" i="1"/>
  <c r="J6" i="1"/>
  <c r="F6" i="1"/>
  <c r="H14" i="1" l="1"/>
  <c r="H33" i="1"/>
  <c r="F14" i="1"/>
  <c r="J14" i="1"/>
  <c r="D14" i="1"/>
  <c r="D33" i="1"/>
  <c r="F33" i="1"/>
  <c r="B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8"/>
            <color indexed="8"/>
            <rFont val="Tahoma"/>
            <family val="2"/>
          </rPr>
          <t xml:space="preserve">If utilities are in the church's name &amp; paid for directly by the church, do not include value of utilities in effective salary for computation.
</t>
        </r>
      </text>
    </comment>
  </commentList>
</comments>
</file>

<file path=xl/sharedStrings.xml><?xml version="1.0" encoding="utf-8"?>
<sst xmlns="http://schemas.openxmlformats.org/spreadsheetml/2006/main" count="76" uniqueCount="46">
  <si>
    <t>Part-Time Pastorates</t>
  </si>
  <si>
    <t>10 Hrs/Week</t>
  </si>
  <si>
    <t>15 Hrs/Week</t>
  </si>
  <si>
    <t>20 Hrs/Week</t>
  </si>
  <si>
    <t>25 Hrs/Week</t>
  </si>
  <si>
    <t>30 Hrs/Week</t>
  </si>
  <si>
    <t>Full-Time</t>
  </si>
  <si>
    <t>Calls - Manse</t>
  </si>
  <si>
    <t>Salary</t>
  </si>
  <si>
    <t>SECA Offset</t>
  </si>
  <si>
    <t>Utilities</t>
  </si>
  <si>
    <t>paid as allowance to pastor</t>
  </si>
  <si>
    <t>Manse Equity Allowance</t>
  </si>
  <si>
    <t>Cont. Ed.</t>
  </si>
  <si>
    <t>(1) Fair rental value of manse not included in total cost.</t>
  </si>
  <si>
    <r>
      <t>Unless installed</t>
    </r>
    <r>
      <rPr>
        <sz val="9"/>
        <rFont val="Arial"/>
        <family val="2"/>
      </rPr>
      <t>, a minister serving less than 1/2 time is not eligible for Pension/Med. Benefits.</t>
    </r>
  </si>
  <si>
    <t>Calls - Housing Allow.</t>
  </si>
  <si>
    <t>Housing Allowance</t>
  </si>
  <si>
    <t>TOTAL COST</t>
  </si>
  <si>
    <r>
      <t>Manse Fair Rental</t>
    </r>
    <r>
      <rPr>
        <sz val="10"/>
        <rFont val="Arial"/>
        <family val="2"/>
      </rPr>
      <t>(1)</t>
    </r>
  </si>
  <si>
    <r>
      <t xml:space="preserve">TOTAL COST </t>
    </r>
    <r>
      <rPr>
        <sz val="10"/>
        <rFont val="Arial"/>
        <family val="2"/>
      </rPr>
      <t>(1)</t>
    </r>
    <r>
      <rPr>
        <sz val="10"/>
        <color theme="1"/>
        <rFont val="Arial"/>
        <family val="2"/>
      </rPr>
      <t xml:space="preserve"> </t>
    </r>
  </si>
  <si>
    <t>based on 5000 miles</t>
  </si>
  <si>
    <r>
      <t>Medical Dues</t>
    </r>
    <r>
      <rPr>
        <sz val="10"/>
        <rFont val="Arial"/>
        <family val="2"/>
      </rPr>
      <t>(2)</t>
    </r>
  </si>
  <si>
    <r>
      <t>Pension Dues</t>
    </r>
    <r>
      <rPr>
        <sz val="10"/>
        <rFont val="Arial"/>
        <family val="2"/>
      </rPr>
      <t>(3)</t>
    </r>
  </si>
  <si>
    <t>Travel @ 65.5 cents/mile*</t>
  </si>
  <si>
    <t>Minimun</t>
  </si>
  <si>
    <t>Insuarnce Self</t>
  </si>
  <si>
    <t>Member plus Spouse</t>
  </si>
  <si>
    <t>Member Plus Child(ren)</t>
  </si>
  <si>
    <t>Dues</t>
  </si>
  <si>
    <t>16% + 8950</t>
  </si>
  <si>
    <t>16%=11000</t>
  </si>
  <si>
    <t>16%+20600</t>
  </si>
  <si>
    <t>Combined maximum dues</t>
  </si>
  <si>
    <t>Combined minimum dues</t>
  </si>
  <si>
    <t>Member Plus Family</t>
  </si>
  <si>
    <t>Member</t>
  </si>
  <si>
    <t>Medical Dues</t>
  </si>
  <si>
    <t>Pension Dues</t>
  </si>
  <si>
    <t>2025 Part-Time</t>
  </si>
  <si>
    <t>* 2024 rate</t>
  </si>
  <si>
    <r>
      <t xml:space="preserve">(2) Calculation for Major Medical is 16% of the </t>
    </r>
    <r>
      <rPr>
        <b/>
        <sz val="9"/>
        <rFont val="Arial"/>
        <family val="2"/>
      </rPr>
      <t>full-time (or full-time equivalent)</t>
    </r>
    <r>
      <rPr>
        <sz val="9"/>
        <rFont val="Arial"/>
        <family val="2"/>
      </rPr>
      <t xml:space="preserve"> effective salary [salary + utilities + manse equity + 30% (salary + utilities + manse equity)]</t>
    </r>
  </si>
  <si>
    <t xml:space="preserve"> or Bd. of Pen. minimum medical dues of $6000.  </t>
  </si>
  <si>
    <r>
      <t>(3) Pension dues (Pension + Death &amp; Disability + Temporary Disability ) are 10% of the greater of the</t>
    </r>
    <r>
      <rPr>
        <b/>
        <sz val="9"/>
        <rFont val="Arial"/>
        <family val="2"/>
      </rPr>
      <t xml:space="preserve"> actual</t>
    </r>
    <r>
      <rPr>
        <sz val="9"/>
        <rFont val="Arial"/>
        <family val="2"/>
      </rPr>
      <t xml:space="preserve"> effective salary or Bd. of Pen. minimum salary of $17,500.</t>
    </r>
  </si>
  <si>
    <r>
      <t xml:space="preserve">(2) Calculation for Major Medical is 16% of the </t>
    </r>
    <r>
      <rPr>
        <b/>
        <sz val="9"/>
        <rFont val="Arial"/>
        <family val="2"/>
      </rPr>
      <t>full-time (or full-time equivalent)</t>
    </r>
    <r>
      <rPr>
        <sz val="9"/>
        <rFont val="Arial"/>
        <family val="2"/>
      </rPr>
      <t xml:space="preserve"> effective salary [salary + housing + utilities] or Bd. of Pen. minimum medical dues of $6,000.  </t>
    </r>
  </si>
  <si>
    <t>Travel @ .70 cents/mile*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</si>
</sst>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.00_);_(* \(#,##0.00\);_(* \-??_);_(@_)"/>
    <numFmt numFmtId="165" formatCode="_(* #,##0_);_(* \(#,##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color indexed="8"/>
      <name val="Tahoma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0" fillId="0" borderId="0" xfId="1" applyNumberFormat="1" applyFont="1" applyFill="1" applyBorder="1" applyAlignment="1" applyProtection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/>
    <xf numFmtId="165" fontId="0" fillId="0" borderId="0" xfId="0" applyNumberFormat="1"/>
    <xf numFmtId="165" fontId="9" fillId="0" borderId="0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42" fontId="9" fillId="0" borderId="0" xfId="1" applyNumberFormat="1" applyFont="1" applyFill="1" applyBorder="1" applyAlignment="1" applyProtection="1">
      <alignment vertical="center"/>
    </xf>
    <xf numFmtId="37" fontId="9" fillId="0" borderId="0" xfId="1" applyNumberFormat="1" applyFont="1" applyFill="1" applyBorder="1" applyAlignment="1" applyProtection="1">
      <alignment vertical="center"/>
    </xf>
    <xf numFmtId="37" fontId="4" fillId="0" borderId="0" xfId="1" applyNumberFormat="1" applyFont="1" applyFill="1" applyBorder="1" applyAlignment="1" applyProtection="1">
      <alignment vertical="center"/>
    </xf>
    <xf numFmtId="42" fontId="9" fillId="0" borderId="2" xfId="1" applyNumberFormat="1" applyFont="1" applyFill="1" applyBorder="1" applyAlignment="1" applyProtection="1">
      <alignment vertical="center"/>
    </xf>
    <xf numFmtId="4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7" fontId="11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9" fontId="0" fillId="0" borderId="0" xfId="0" applyNumberForma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2" fontId="11" fillId="0" borderId="2" xfId="1" applyNumberFormat="1" applyFont="1" applyFill="1" applyBorder="1" applyAlignment="1" applyProtection="1">
      <alignment vertical="center"/>
    </xf>
    <xf numFmtId="42" fontId="10" fillId="0" borderId="0" xfId="0" applyNumberFormat="1" applyFont="1"/>
    <xf numFmtId="42" fontId="3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tabSelected="1" topLeftCell="A20" workbookViewId="0">
      <selection activeCell="A35" sqref="A35"/>
    </sheetView>
  </sheetViews>
  <sheetFormatPr defaultRowHeight="14.4" x14ac:dyDescent="0.3"/>
  <cols>
    <col min="1" max="1" width="24.6640625" customWidth="1"/>
    <col min="2" max="2" width="13.44140625" customWidth="1"/>
    <col min="3" max="3" width="4.44140625" customWidth="1"/>
    <col min="4" max="4" width="13.109375" customWidth="1"/>
    <col min="5" max="5" width="4.44140625" customWidth="1"/>
    <col min="6" max="6" width="13.33203125" customWidth="1"/>
    <col min="7" max="7" width="4.33203125" customWidth="1"/>
    <col min="8" max="8" width="13.33203125" customWidth="1"/>
    <col min="9" max="9" width="4.6640625" customWidth="1"/>
    <col min="10" max="10" width="13.5546875" customWidth="1"/>
    <col min="11" max="11" width="3.88671875" customWidth="1"/>
    <col min="12" max="12" width="12.44140625" customWidth="1"/>
    <col min="13" max="13" width="19.88671875" customWidth="1"/>
  </cols>
  <sheetData>
    <row r="1" spans="1:15" ht="24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6.75" customHeight="1" x14ac:dyDescent="0.3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</row>
    <row r="3" spans="1:15" ht="18.75" customHeight="1" x14ac:dyDescent="0.3">
      <c r="A3" s="3" t="s">
        <v>39</v>
      </c>
      <c r="B3" s="4" t="s">
        <v>1</v>
      </c>
      <c r="C3" s="4"/>
      <c r="D3" s="4" t="s">
        <v>2</v>
      </c>
      <c r="E3" s="4"/>
      <c r="F3" s="4" t="s">
        <v>3</v>
      </c>
      <c r="G3" s="4"/>
      <c r="H3" s="4" t="s">
        <v>4</v>
      </c>
      <c r="I3" s="4"/>
      <c r="J3" s="4" t="s">
        <v>5</v>
      </c>
      <c r="K3" s="4"/>
      <c r="L3" s="4" t="s">
        <v>6</v>
      </c>
      <c r="M3" s="2"/>
    </row>
    <row r="4" spans="1:15" ht="18.75" customHeight="1" x14ac:dyDescent="0.3">
      <c r="A4" s="5" t="s">
        <v>7</v>
      </c>
      <c r="B4" s="31">
        <f>B5+B7+B8</f>
        <v>17500</v>
      </c>
      <c r="C4" s="5"/>
      <c r="D4" s="31">
        <f>D5+D7+D8</f>
        <v>21040</v>
      </c>
      <c r="E4" s="5"/>
      <c r="F4" s="31">
        <f>F5+F7+F8</f>
        <v>26054</v>
      </c>
      <c r="G4" s="5"/>
      <c r="H4" s="31">
        <f>H5+H7+H8</f>
        <v>31067</v>
      </c>
      <c r="I4" s="5"/>
      <c r="J4" s="31">
        <f>J5+J7+J8</f>
        <v>36080</v>
      </c>
      <c r="K4" s="5"/>
      <c r="L4" s="31">
        <f>L5+L7+L8</f>
        <v>46107</v>
      </c>
      <c r="M4" s="2"/>
    </row>
    <row r="5" spans="1:15" ht="15.75" customHeight="1" x14ac:dyDescent="0.3">
      <c r="A5" s="14" t="s">
        <v>8</v>
      </c>
      <c r="B5" s="16">
        <v>10582</v>
      </c>
      <c r="C5" s="13"/>
      <c r="D5" s="16">
        <f>ROUND((L5*0.375),0)</f>
        <v>13663</v>
      </c>
      <c r="E5" s="13"/>
      <c r="F5" s="16">
        <f>ROUND((L5*0.5),0)</f>
        <v>18218</v>
      </c>
      <c r="G5" s="13"/>
      <c r="H5" s="16">
        <f>ROUND((L5*0.625),0)</f>
        <v>22772</v>
      </c>
      <c r="I5" s="13"/>
      <c r="J5" s="16">
        <f>ROUND((L5*0.75),0)</f>
        <v>27326</v>
      </c>
      <c r="K5" s="13"/>
      <c r="L5" s="16">
        <v>36435</v>
      </c>
      <c r="M5" s="7"/>
    </row>
    <row r="6" spans="1:15" x14ac:dyDescent="0.3">
      <c r="A6" s="14" t="s">
        <v>9</v>
      </c>
      <c r="B6" s="17">
        <f>ROUND((B5+B7+B8)*0.0828,0)</f>
        <v>1449</v>
      </c>
      <c r="C6" s="13"/>
      <c r="D6" s="17">
        <f>ROUND((D5+D7+D8)*0.0828,0)</f>
        <v>1742</v>
      </c>
      <c r="E6" s="13"/>
      <c r="F6" s="17">
        <f>ROUND((F5+F7+F8)*0.0828,0)</f>
        <v>2157</v>
      </c>
      <c r="G6" s="13"/>
      <c r="H6" s="17">
        <f>ROUND((H5+H7+H8)*0.0828,0)</f>
        <v>2572</v>
      </c>
      <c r="I6" s="13"/>
      <c r="J6" s="17">
        <f>ROUND((J5+J7+J8)*0.0828,0)</f>
        <v>2987</v>
      </c>
      <c r="K6" s="13"/>
      <c r="L6" s="17">
        <f>ROUND((L5+L7+L8)*0.0828,0)</f>
        <v>3818</v>
      </c>
      <c r="M6" s="2"/>
    </row>
    <row r="7" spans="1:15" x14ac:dyDescent="0.3">
      <c r="A7" s="14" t="s">
        <v>10</v>
      </c>
      <c r="B7" s="17">
        <f>ROUND((L7*0.25),0)</f>
        <v>918</v>
      </c>
      <c r="C7" s="13"/>
      <c r="D7" s="17">
        <f>ROUND((L7*0.375),0)</f>
        <v>1377</v>
      </c>
      <c r="E7" s="13"/>
      <c r="F7" s="17">
        <f>ROUND((L7*0.5),0)</f>
        <v>1836</v>
      </c>
      <c r="G7" s="13"/>
      <c r="H7" s="17">
        <f>ROUND((L7*0.625),0)</f>
        <v>2295</v>
      </c>
      <c r="I7" s="13"/>
      <c r="J7" s="17">
        <f>ROUND((L7*0.75),0)</f>
        <v>2754</v>
      </c>
      <c r="K7" s="13"/>
      <c r="L7" s="17">
        <v>3672</v>
      </c>
      <c r="M7" s="15" t="s">
        <v>11</v>
      </c>
      <c r="O7" s="20"/>
    </row>
    <row r="8" spans="1:15" x14ac:dyDescent="0.3">
      <c r="A8" s="14" t="s">
        <v>19</v>
      </c>
      <c r="B8" s="17">
        <v>6000</v>
      </c>
      <c r="C8" s="13"/>
      <c r="D8" s="17">
        <v>6000</v>
      </c>
      <c r="E8" s="13"/>
      <c r="F8" s="17">
        <v>6000</v>
      </c>
      <c r="G8" s="13"/>
      <c r="H8" s="17">
        <v>6000</v>
      </c>
      <c r="I8" s="13"/>
      <c r="J8" s="17">
        <v>6000</v>
      </c>
      <c r="K8" s="13"/>
      <c r="L8" s="17">
        <v>6000</v>
      </c>
      <c r="M8" s="2"/>
    </row>
    <row r="9" spans="1:15" x14ac:dyDescent="0.3">
      <c r="A9" s="14" t="s">
        <v>12</v>
      </c>
      <c r="B9" s="17">
        <v>500</v>
      </c>
      <c r="C9" s="13"/>
      <c r="D9" s="17">
        <v>500</v>
      </c>
      <c r="E9" s="13"/>
      <c r="F9" s="17">
        <v>500</v>
      </c>
      <c r="G9" s="13"/>
      <c r="H9" s="17">
        <v>500</v>
      </c>
      <c r="I9" s="13"/>
      <c r="J9" s="17">
        <v>500</v>
      </c>
      <c r="K9" s="13"/>
      <c r="L9" s="17">
        <v>500</v>
      </c>
      <c r="M9" s="2"/>
    </row>
    <row r="10" spans="1:15" x14ac:dyDescent="0.3">
      <c r="A10" s="14" t="s">
        <v>45</v>
      </c>
      <c r="B10" s="17">
        <f>ROUND((L10*0.25),0)</f>
        <v>875</v>
      </c>
      <c r="C10" s="13"/>
      <c r="D10" s="17">
        <f>ROUND((L10*0.375),0)</f>
        <v>1313</v>
      </c>
      <c r="E10" s="13"/>
      <c r="F10" s="17">
        <f>ROUND((L10*0.5),0)</f>
        <v>1750</v>
      </c>
      <c r="G10" s="13"/>
      <c r="H10" s="17">
        <f>ROUND((L10*0.625),0)</f>
        <v>2188</v>
      </c>
      <c r="I10" s="13"/>
      <c r="J10" s="17">
        <f>ROUND((L10*0.75),0)</f>
        <v>2625</v>
      </c>
      <c r="K10" s="13"/>
      <c r="L10" s="17">
        <f>5000*0.7</f>
        <v>3500</v>
      </c>
      <c r="M10" s="14" t="s">
        <v>21</v>
      </c>
    </row>
    <row r="11" spans="1:15" x14ac:dyDescent="0.3">
      <c r="A11" s="14" t="s">
        <v>13</v>
      </c>
      <c r="B11" s="17">
        <v>1500</v>
      </c>
      <c r="C11" s="13"/>
      <c r="D11" s="17">
        <v>1500</v>
      </c>
      <c r="E11" s="13"/>
      <c r="F11" s="17">
        <v>1500</v>
      </c>
      <c r="G11" s="13"/>
      <c r="H11" s="17">
        <v>1500</v>
      </c>
      <c r="I11" s="13"/>
      <c r="J11" s="17">
        <v>1500</v>
      </c>
      <c r="K11" s="13"/>
      <c r="L11" s="17">
        <v>1500</v>
      </c>
      <c r="M11" s="2"/>
    </row>
    <row r="12" spans="1:15" x14ac:dyDescent="0.3">
      <c r="A12" s="14" t="s">
        <v>22</v>
      </c>
      <c r="B12" s="17">
        <v>6000</v>
      </c>
      <c r="C12" s="17"/>
      <c r="D12" s="17">
        <v>6000</v>
      </c>
      <c r="E12" s="17"/>
      <c r="F12" s="17">
        <v>6000</v>
      </c>
      <c r="G12" s="17"/>
      <c r="H12" s="17">
        <v>6000</v>
      </c>
      <c r="I12" s="17"/>
      <c r="J12" s="17">
        <f t="shared" ref="J12" si="0">ROUND(((J5+J7+J9)*1.3)*0.16,0)</f>
        <v>6361</v>
      </c>
      <c r="K12" s="17"/>
      <c r="L12" s="17">
        <f>ROUND(((L5+L7+L9)*1.3)*0.16,0)</f>
        <v>8446</v>
      </c>
      <c r="M12" s="2"/>
    </row>
    <row r="13" spans="1:15" x14ac:dyDescent="0.3">
      <c r="A13" s="14" t="s">
        <v>23</v>
      </c>
      <c r="B13" s="18">
        <f>ROUND(((B5+B7+B9)*1.3)*0.1,0)</f>
        <v>1560</v>
      </c>
      <c r="C13" s="13"/>
      <c r="D13" s="18">
        <f>ROUND(((D5+D7+D9)*1.3)*0.1,0)</f>
        <v>2020</v>
      </c>
      <c r="E13" s="13"/>
      <c r="F13" s="18">
        <f>ROUND(((F5+F7+F9)*1.3)*0.1,0)</f>
        <v>2672</v>
      </c>
      <c r="G13" s="13"/>
      <c r="H13" s="18">
        <f>ROUND(((H5+H7+H9)*1.3)*0.1,0)</f>
        <v>3324</v>
      </c>
      <c r="I13" s="13"/>
      <c r="J13" s="18">
        <f>ROUND(((J5+J7+J9)*1.3)*0.1,0)</f>
        <v>3975</v>
      </c>
      <c r="K13" s="13"/>
      <c r="L13" s="18">
        <f>ROUND(((L5+L7+L9)*1.3)*0.1,0)</f>
        <v>5279</v>
      </c>
      <c r="M13" s="2"/>
    </row>
    <row r="14" spans="1:15" ht="20.25" customHeight="1" thickBot="1" x14ac:dyDescent="0.35">
      <c r="A14" s="14" t="s">
        <v>20</v>
      </c>
      <c r="B14" s="19">
        <f>SUM(B5:B13)-B8</f>
        <v>23384</v>
      </c>
      <c r="C14" s="13"/>
      <c r="D14" s="19">
        <f>SUM(D5:D13)-D8</f>
        <v>28115</v>
      </c>
      <c r="E14" s="13"/>
      <c r="F14" s="19">
        <f>SUM(F5:F13)-F8</f>
        <v>34633</v>
      </c>
      <c r="G14" s="13"/>
      <c r="H14" s="19">
        <f>SUM(H5:H13)-H8</f>
        <v>41151</v>
      </c>
      <c r="I14" s="13"/>
      <c r="J14" s="19">
        <f>SUM(J5:J13)-J8</f>
        <v>48028</v>
      </c>
      <c r="K14" s="13"/>
      <c r="L14" s="19">
        <f>SUM(L5:L13)-L8</f>
        <v>63150</v>
      </c>
      <c r="M14" s="2"/>
    </row>
    <row r="15" spans="1:15" ht="6" customHeight="1" thickTop="1" x14ac:dyDescent="0.3">
      <c r="A15" s="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"/>
    </row>
    <row r="16" spans="1:15" ht="19.5" customHeight="1" x14ac:dyDescent="0.3">
      <c r="A16" s="8" t="s">
        <v>40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22" ht="19.5" customHeight="1" x14ac:dyDescent="0.3">
      <c r="A17" s="8" t="s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22" ht="19.5" customHeight="1" x14ac:dyDescent="0.3">
      <c r="A18" s="8" t="s">
        <v>41</v>
      </c>
    </row>
    <row r="19" spans="1:22" ht="19.5" customHeight="1" x14ac:dyDescent="0.3">
      <c r="A19" s="8" t="s">
        <v>42</v>
      </c>
    </row>
    <row r="20" spans="1:22" s="2" customFormat="1" ht="19.5" customHeight="1" x14ac:dyDescent="0.3">
      <c r="A20" s="8" t="s">
        <v>43</v>
      </c>
      <c r="B20" s="8"/>
      <c r="C20" s="8"/>
      <c r="D20" s="8"/>
      <c r="E20" s="8"/>
      <c r="F20" s="8"/>
      <c r="J20" s="7"/>
      <c r="R20" s="16"/>
    </row>
    <row r="21" spans="1:22" ht="19.5" customHeight="1" x14ac:dyDescent="0.3">
      <c r="A21" s="9" t="s">
        <v>15</v>
      </c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  <c r="R21" s="17"/>
    </row>
    <row r="22" spans="1:22" ht="16.5" customHeight="1" x14ac:dyDescent="0.3">
      <c r="A22" s="10"/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  <c r="R22" s="17"/>
    </row>
    <row r="23" spans="1:22" ht="18" customHeight="1" x14ac:dyDescent="0.3">
      <c r="A23" s="3" t="s">
        <v>39</v>
      </c>
      <c r="B23" s="4" t="s">
        <v>1</v>
      </c>
      <c r="C23" s="4"/>
      <c r="D23" s="4" t="s">
        <v>2</v>
      </c>
      <c r="E23" s="4"/>
      <c r="F23" s="4" t="s">
        <v>3</v>
      </c>
      <c r="G23" s="4"/>
      <c r="H23" s="4" t="s">
        <v>4</v>
      </c>
      <c r="I23" s="4"/>
      <c r="J23" s="4" t="s">
        <v>5</v>
      </c>
      <c r="K23" s="4"/>
      <c r="L23" s="4" t="s">
        <v>6</v>
      </c>
      <c r="M23" s="2"/>
      <c r="R23" s="30"/>
      <c r="S23" s="24"/>
      <c r="T23" s="24"/>
      <c r="U23" s="24"/>
      <c r="V23" s="24"/>
    </row>
    <row r="24" spans="1:22" ht="18" customHeight="1" x14ac:dyDescent="0.3">
      <c r="A24" s="5" t="s">
        <v>16</v>
      </c>
      <c r="B24" s="31">
        <f>B25+B27+B28</f>
        <v>17500</v>
      </c>
      <c r="C24" s="5"/>
      <c r="D24" s="31">
        <f>D25+D27+D28</f>
        <v>19169</v>
      </c>
      <c r="E24" s="5"/>
      <c r="F24" s="31">
        <f>F25+F27+F28</f>
        <v>25560</v>
      </c>
      <c r="G24" s="5"/>
      <c r="H24" s="31">
        <f>H25+H27+H28</f>
        <v>31949</v>
      </c>
      <c r="I24" s="5"/>
      <c r="J24" s="31">
        <f>J25+J27+J28</f>
        <v>38338</v>
      </c>
      <c r="K24" s="5"/>
      <c r="L24" s="31">
        <f>L25+L27+L28</f>
        <v>51118</v>
      </c>
      <c r="M24" s="2"/>
    </row>
    <row r="25" spans="1:22" ht="16.5" customHeight="1" x14ac:dyDescent="0.3">
      <c r="A25" s="14" t="s">
        <v>8</v>
      </c>
      <c r="B25" s="16">
        <v>13000</v>
      </c>
      <c r="C25" s="13"/>
      <c r="D25" s="16">
        <f>ROUND((L25*0.375),0)</f>
        <v>13663</v>
      </c>
      <c r="E25" s="13"/>
      <c r="F25" s="16">
        <f>ROUND((L25*0.5),0)</f>
        <v>18218</v>
      </c>
      <c r="G25" s="13"/>
      <c r="H25" s="16">
        <f>ROUND((L25*0.625),0)</f>
        <v>22772</v>
      </c>
      <c r="I25" s="13"/>
      <c r="J25" s="16">
        <f>ROUND((L25*0.75),0)</f>
        <v>27326</v>
      </c>
      <c r="K25" s="13"/>
      <c r="L25" s="16">
        <v>36435</v>
      </c>
      <c r="M25" s="14"/>
      <c r="N25" s="11"/>
    </row>
    <row r="26" spans="1:22" x14ac:dyDescent="0.3">
      <c r="A26" s="14" t="s">
        <v>9</v>
      </c>
      <c r="B26" s="17">
        <f>ROUND((B25+B27+B28)*0.0828,0)</f>
        <v>1449</v>
      </c>
      <c r="C26" s="13"/>
      <c r="D26" s="17">
        <f>ROUND((D25+D27+D28)*0.0828,0)</f>
        <v>1587</v>
      </c>
      <c r="E26" s="13"/>
      <c r="F26" s="17">
        <f>ROUND((F25+F27+F28)*0.0828,0)</f>
        <v>2116</v>
      </c>
      <c r="G26" s="13"/>
      <c r="H26" s="17">
        <f>ROUND((H25+H27+H28)*0.0828,0)</f>
        <v>2645</v>
      </c>
      <c r="I26" s="13"/>
      <c r="J26" s="17">
        <f>ROUND((J25+J27+J28)*0.0828,0)</f>
        <v>3174</v>
      </c>
      <c r="K26" s="13"/>
      <c r="L26" s="17">
        <f>ROUND((L25+L27+L28)*0.0828,0)</f>
        <v>4233</v>
      </c>
      <c r="M26" s="14"/>
    </row>
    <row r="27" spans="1:22" x14ac:dyDescent="0.3">
      <c r="A27" s="14" t="s">
        <v>17</v>
      </c>
      <c r="B27" s="17">
        <f>ROUND((L27*0.25),0)</f>
        <v>2753</v>
      </c>
      <c r="C27" s="13"/>
      <c r="D27" s="17">
        <f>ROUND((L27*0.375),0)</f>
        <v>4129</v>
      </c>
      <c r="E27" s="13"/>
      <c r="F27" s="17">
        <f>ROUND((L27*0.5),0)</f>
        <v>5506</v>
      </c>
      <c r="G27" s="13"/>
      <c r="H27" s="17">
        <f>ROUND((L27*0.625),0)</f>
        <v>6882</v>
      </c>
      <c r="I27" s="13"/>
      <c r="J27" s="17">
        <f>ROUND((L27*0.75),0)</f>
        <v>8258</v>
      </c>
      <c r="K27" s="13"/>
      <c r="L27" s="17">
        <v>11011</v>
      </c>
      <c r="M27" s="14"/>
    </row>
    <row r="28" spans="1:22" x14ac:dyDescent="0.3">
      <c r="A28" s="14" t="s">
        <v>10</v>
      </c>
      <c r="B28" s="17">
        <v>1747</v>
      </c>
      <c r="C28" s="13"/>
      <c r="D28" s="17">
        <f>ROUND((L28*0.375),0)</f>
        <v>1377</v>
      </c>
      <c r="E28" s="13"/>
      <c r="F28" s="17">
        <f>ROUND((L28*0.5),0)</f>
        <v>1836</v>
      </c>
      <c r="G28" s="13"/>
      <c r="H28" s="17">
        <f>ROUND((L28*0.625),0)</f>
        <v>2295</v>
      </c>
      <c r="I28" s="13"/>
      <c r="J28" s="17">
        <f>ROUND((L28*0.75),0)</f>
        <v>2754</v>
      </c>
      <c r="K28" s="13"/>
      <c r="L28" s="17">
        <v>3672</v>
      </c>
      <c r="M28" s="15" t="s">
        <v>11</v>
      </c>
    </row>
    <row r="29" spans="1:22" x14ac:dyDescent="0.3">
      <c r="A29" s="14" t="s">
        <v>45</v>
      </c>
      <c r="B29" s="17">
        <f>ROUND((L29*0.25),0)</f>
        <v>875</v>
      </c>
      <c r="C29" s="13"/>
      <c r="D29" s="17">
        <f>ROUND((L29*0.375),0)</f>
        <v>1313</v>
      </c>
      <c r="E29" s="13"/>
      <c r="F29" s="17">
        <f>ROUND((L29*0.5),0)</f>
        <v>1750</v>
      </c>
      <c r="G29" s="13"/>
      <c r="H29" s="17">
        <f>ROUND((L29*0.625),0)</f>
        <v>2188</v>
      </c>
      <c r="I29" s="13"/>
      <c r="J29" s="17">
        <f>ROUND((L29*0.75),0)</f>
        <v>2625</v>
      </c>
      <c r="K29" s="13"/>
      <c r="L29" s="17">
        <f>5000*0.7</f>
        <v>3500</v>
      </c>
      <c r="M29" s="14" t="s">
        <v>21</v>
      </c>
    </row>
    <row r="30" spans="1:22" x14ac:dyDescent="0.3">
      <c r="A30" s="14" t="s">
        <v>13</v>
      </c>
      <c r="B30" s="17">
        <v>1500</v>
      </c>
      <c r="C30" s="13"/>
      <c r="D30" s="17">
        <v>1500</v>
      </c>
      <c r="E30" s="13"/>
      <c r="F30" s="17">
        <v>1500</v>
      </c>
      <c r="G30" s="13"/>
      <c r="H30" s="17">
        <v>1500</v>
      </c>
      <c r="I30" s="13"/>
      <c r="J30" s="17">
        <v>1500</v>
      </c>
      <c r="K30" s="13"/>
      <c r="L30" s="17">
        <v>1500</v>
      </c>
      <c r="M30" s="14"/>
    </row>
    <row r="31" spans="1:22" x14ac:dyDescent="0.3">
      <c r="A31" s="14" t="s">
        <v>22</v>
      </c>
      <c r="B31" s="17">
        <v>6000</v>
      </c>
      <c r="C31" s="13"/>
      <c r="D31" s="17">
        <v>6000</v>
      </c>
      <c r="E31" s="13"/>
      <c r="F31" s="17">
        <v>6000</v>
      </c>
      <c r="G31" s="13"/>
      <c r="H31" s="17">
        <v>6000</v>
      </c>
      <c r="I31" s="13"/>
      <c r="J31" s="17">
        <f>ROUND((J25+J27+J28)*0.16,0)</f>
        <v>6134</v>
      </c>
      <c r="K31" s="13"/>
      <c r="L31" s="17">
        <f>ROUND((L25+L27+L28)*0.16,0)</f>
        <v>8179</v>
      </c>
      <c r="M31" s="14"/>
    </row>
    <row r="32" spans="1:22" x14ac:dyDescent="0.3">
      <c r="A32" s="14" t="s">
        <v>23</v>
      </c>
      <c r="B32" s="18">
        <f>ROUND(1377+162+((B25+B27+B28)*0.005),0)</f>
        <v>1627</v>
      </c>
      <c r="C32" s="13"/>
      <c r="D32" s="18">
        <f>ROUND((D25+D27+D28)*0.1,0)</f>
        <v>1917</v>
      </c>
      <c r="E32" s="13"/>
      <c r="F32" s="18">
        <f>ROUND((F25+F27+F28)*0.1,0)</f>
        <v>2556</v>
      </c>
      <c r="G32" s="13"/>
      <c r="H32" s="18">
        <f>ROUND((H25+H27+H28)*0.1,0)</f>
        <v>3195</v>
      </c>
      <c r="I32" s="13"/>
      <c r="J32" s="18">
        <f>ROUND((J25+J27+J28)*0.1,0)</f>
        <v>3834</v>
      </c>
      <c r="K32" s="13"/>
      <c r="L32" s="18">
        <f>ROUND((L25+L27+L28)*0.1,0)</f>
        <v>5112</v>
      </c>
      <c r="M32" s="14"/>
    </row>
    <row r="33" spans="1:13" ht="20.25" customHeight="1" thickBot="1" x14ac:dyDescent="0.35">
      <c r="A33" s="14" t="s">
        <v>18</v>
      </c>
      <c r="B33" s="19">
        <f>SUM(B25:B32)</f>
        <v>28951</v>
      </c>
      <c r="C33" s="13"/>
      <c r="D33" s="19">
        <f>SUM(D25:D32)</f>
        <v>31486</v>
      </c>
      <c r="E33" s="13"/>
      <c r="F33" s="19">
        <f>SUM(F25:F32)</f>
        <v>39482</v>
      </c>
      <c r="G33" s="13"/>
      <c r="H33" s="19">
        <f>SUM(H25:H32)</f>
        <v>47477</v>
      </c>
      <c r="I33" s="13"/>
      <c r="J33" s="19">
        <f>SUM(J25:J32)</f>
        <v>55605</v>
      </c>
      <c r="K33" s="13"/>
      <c r="L33" s="19">
        <f>SUM(L25:L32)</f>
        <v>73642</v>
      </c>
      <c r="M33" s="14"/>
    </row>
    <row r="34" spans="1:13" ht="6" customHeight="1" thickTop="1" x14ac:dyDescent="0.3">
      <c r="A34" s="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2"/>
    </row>
    <row r="35" spans="1:13" ht="19.5" customHeight="1" x14ac:dyDescent="0.3">
      <c r="A35" s="8" t="s">
        <v>40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9.5" customHeight="1" x14ac:dyDescent="0.3">
      <c r="A36" s="8" t="s">
        <v>44</v>
      </c>
    </row>
    <row r="37" spans="1:13" s="2" customFormat="1" ht="19.5" customHeight="1" x14ac:dyDescent="0.3">
      <c r="A37" s="8" t="s">
        <v>43</v>
      </c>
      <c r="B37" s="8"/>
      <c r="C37" s="8"/>
      <c r="D37" s="8"/>
      <c r="E37" s="8"/>
      <c r="F37" s="8"/>
      <c r="J37" s="7"/>
    </row>
    <row r="38" spans="1:13" ht="19.5" customHeight="1" x14ac:dyDescent="0.3">
      <c r="A38" s="9" t="s">
        <v>15</v>
      </c>
      <c r="D38" s="11"/>
      <c r="J38" s="11"/>
      <c r="L38" s="12"/>
    </row>
  </sheetData>
  <printOptions horizontalCentered="1"/>
  <pageMargins left="0.2" right="0.2" top="0.25" bottom="0.25" header="0.3" footer="0.3"/>
  <pageSetup scale="70" orientation="landscape" r:id="rId1"/>
  <ignoredErrors>
    <ignoredError sqref="E6 G6 I6 K6 C6 D6 J6 H6 F6 E26 G26 I26 C26 B26 D26 J26 H26 F2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J23" sqref="J23"/>
    </sheetView>
  </sheetViews>
  <sheetFormatPr defaultRowHeight="14.4" x14ac:dyDescent="0.3"/>
  <cols>
    <col min="1" max="1" width="23.88671875" customWidth="1"/>
    <col min="2" max="2" width="11.44140625" customWidth="1"/>
    <col min="3" max="3" width="4.5546875" customWidth="1"/>
    <col min="4" max="4" width="16" customWidth="1"/>
    <col min="5" max="5" width="3.33203125" customWidth="1"/>
    <col min="6" max="6" width="19.6640625" customWidth="1"/>
    <col min="7" max="7" width="4.5546875" customWidth="1"/>
    <col min="8" max="8" width="22.33203125" customWidth="1"/>
    <col min="9" max="9" width="4.109375" customWidth="1"/>
    <col min="10" max="10" width="18.88671875" customWidth="1"/>
  </cols>
  <sheetData>
    <row r="1" spans="1:10" x14ac:dyDescent="0.3">
      <c r="A1" s="3"/>
      <c r="B1" s="4">
        <v>2024</v>
      </c>
      <c r="D1" s="28">
        <v>2025</v>
      </c>
      <c r="E1" s="28"/>
      <c r="F1" s="28">
        <v>2025</v>
      </c>
      <c r="G1" s="28"/>
      <c r="H1" s="28">
        <v>2025</v>
      </c>
      <c r="I1" s="28"/>
      <c r="J1" s="28">
        <v>2025</v>
      </c>
    </row>
    <row r="2" spans="1:10" x14ac:dyDescent="0.3">
      <c r="A2" s="5" t="s">
        <v>16</v>
      </c>
      <c r="B2" s="21" t="s">
        <v>25</v>
      </c>
      <c r="D2" s="28" t="s">
        <v>26</v>
      </c>
      <c r="E2" s="28"/>
      <c r="F2" s="28" t="s">
        <v>27</v>
      </c>
      <c r="G2" s="28"/>
      <c r="H2" s="28" t="s">
        <v>28</v>
      </c>
      <c r="I2" s="28"/>
      <c r="J2" s="28" t="s">
        <v>35</v>
      </c>
    </row>
    <row r="3" spans="1:10" x14ac:dyDescent="0.3">
      <c r="A3" s="14" t="s">
        <v>8</v>
      </c>
      <c r="B3" s="16">
        <v>36435</v>
      </c>
      <c r="D3" s="16">
        <v>36435</v>
      </c>
      <c r="F3" s="16">
        <v>36435</v>
      </c>
      <c r="H3" s="16">
        <v>36435</v>
      </c>
      <c r="J3" s="16">
        <v>36435</v>
      </c>
    </row>
    <row r="4" spans="1:10" x14ac:dyDescent="0.3">
      <c r="A4" s="14" t="s">
        <v>9</v>
      </c>
      <c r="B4" s="17">
        <f>ROUND((B3+B5+B6)*0.0828,0)</f>
        <v>4233</v>
      </c>
      <c r="D4" s="17">
        <f>ROUND((D3+D5+D6)*0.0828,0)</f>
        <v>4233</v>
      </c>
      <c r="F4" s="17">
        <f>ROUND((F3+F5+F6)*0.0828,0)</f>
        <v>4233</v>
      </c>
      <c r="H4" s="17">
        <f>ROUND((H3+H5+H6)*0.0828,0)</f>
        <v>4233</v>
      </c>
      <c r="J4" s="17">
        <f>ROUND((J3+J5+J6)*0.0828,0)</f>
        <v>4233</v>
      </c>
    </row>
    <row r="5" spans="1:10" x14ac:dyDescent="0.3">
      <c r="A5" s="14" t="s">
        <v>17</v>
      </c>
      <c r="B5" s="17">
        <v>11011</v>
      </c>
      <c r="D5" s="17">
        <v>11011</v>
      </c>
      <c r="F5" s="17">
        <v>11011</v>
      </c>
      <c r="H5" s="17">
        <v>11011</v>
      </c>
      <c r="J5" s="17">
        <v>11011</v>
      </c>
    </row>
    <row r="6" spans="1:10" x14ac:dyDescent="0.3">
      <c r="A6" s="14" t="s">
        <v>10</v>
      </c>
      <c r="B6" s="17">
        <v>3672</v>
      </c>
      <c r="D6" s="17">
        <v>3672</v>
      </c>
      <c r="F6" s="17">
        <v>3672</v>
      </c>
      <c r="H6" s="17">
        <v>3672</v>
      </c>
      <c r="J6" s="17">
        <v>3672</v>
      </c>
    </row>
    <row r="7" spans="1:10" x14ac:dyDescent="0.3">
      <c r="A7" s="14" t="s">
        <v>24</v>
      </c>
      <c r="B7" s="17">
        <v>3275</v>
      </c>
      <c r="D7" s="17">
        <v>3275</v>
      </c>
      <c r="F7" s="17">
        <v>3275</v>
      </c>
      <c r="H7" s="17">
        <v>3275</v>
      </c>
      <c r="J7" s="17">
        <v>3275</v>
      </c>
    </row>
    <row r="8" spans="1:10" x14ac:dyDescent="0.3">
      <c r="A8" s="14" t="s">
        <v>13</v>
      </c>
      <c r="B8" s="17">
        <v>1500</v>
      </c>
      <c r="D8" s="17">
        <v>1500</v>
      </c>
      <c r="F8" s="17">
        <v>1500</v>
      </c>
      <c r="H8" s="17">
        <v>1500</v>
      </c>
      <c r="J8" s="17">
        <v>1500</v>
      </c>
    </row>
    <row r="9" spans="1:10" s="24" customFormat="1" x14ac:dyDescent="0.3">
      <c r="A9" s="22" t="s">
        <v>37</v>
      </c>
      <c r="B9" s="23">
        <f>ROUND((B3+B5+B6)*0.29,0)</f>
        <v>14824</v>
      </c>
      <c r="D9" s="23">
        <f>ROUND((D3+D5+D6)*0.16,0)</f>
        <v>8179</v>
      </c>
      <c r="F9" s="23">
        <f>ROUND((F3+F5+F6)*0.16,0)+11000</f>
        <v>19179</v>
      </c>
      <c r="H9" s="23">
        <f>ROUND((H3+H5+H6)*0.16,0)+14950</f>
        <v>23129</v>
      </c>
      <c r="J9" s="23">
        <f>ROUND((J3+J5+J6)*0.16,0)+26600</f>
        <v>34779</v>
      </c>
    </row>
    <row r="10" spans="1:10" x14ac:dyDescent="0.3">
      <c r="A10" s="14" t="s">
        <v>38</v>
      </c>
      <c r="B10" s="18">
        <f>ROUND((B3+B5+B6)*0.1,0)</f>
        <v>5112</v>
      </c>
      <c r="D10" s="18">
        <f>ROUND((D3+D5+D6)*0.1,0)</f>
        <v>5112</v>
      </c>
      <c r="F10" s="18">
        <f>ROUND((F3+F5+F6)*0.1,0)</f>
        <v>5112</v>
      </c>
      <c r="H10" s="18">
        <f>ROUND((H3+H5+H6)*0.1,0)</f>
        <v>5112</v>
      </c>
      <c r="J10" s="18">
        <f>ROUND((J3+J5+J6)*0.1,0)</f>
        <v>5112</v>
      </c>
    </row>
    <row r="11" spans="1:10" ht="15" thickBot="1" x14ac:dyDescent="0.35">
      <c r="A11" s="22" t="s">
        <v>18</v>
      </c>
      <c r="B11" s="19">
        <f>SUM(B3:B10)</f>
        <v>80062</v>
      </c>
      <c r="D11" s="29">
        <f>SUM(D3:D10)</f>
        <v>73417</v>
      </c>
      <c r="E11" s="24"/>
      <c r="F11" s="29">
        <f>SUM(F3:F10)</f>
        <v>84417</v>
      </c>
      <c r="G11" s="24"/>
      <c r="H11" s="29">
        <f>SUM(H3:H10)</f>
        <v>88367</v>
      </c>
      <c r="I11" s="24"/>
      <c r="J11" s="29">
        <f>SUM(J3:J10)</f>
        <v>100017</v>
      </c>
    </row>
    <row r="12" spans="1:10" ht="15" thickTop="1" x14ac:dyDescent="0.3"/>
    <row r="14" spans="1:10" x14ac:dyDescent="0.3">
      <c r="B14" t="s">
        <v>29</v>
      </c>
    </row>
    <row r="15" spans="1:10" x14ac:dyDescent="0.3">
      <c r="A15" t="s">
        <v>36</v>
      </c>
      <c r="B15" s="25">
        <v>0.16</v>
      </c>
    </row>
    <row r="17" spans="1:6" x14ac:dyDescent="0.3">
      <c r="D17" s="32" t="s">
        <v>34</v>
      </c>
      <c r="F17" s="32" t="s">
        <v>33</v>
      </c>
    </row>
    <row r="18" spans="1:6" ht="15" customHeight="1" x14ac:dyDescent="0.3">
      <c r="B18" s="27" t="s">
        <v>29</v>
      </c>
      <c r="D18" s="32"/>
      <c r="F18" s="32"/>
    </row>
    <row r="19" spans="1:6" x14ac:dyDescent="0.3">
      <c r="D19" s="32"/>
      <c r="F19" s="32"/>
    </row>
    <row r="20" spans="1:6" x14ac:dyDescent="0.3">
      <c r="D20" s="26"/>
      <c r="F20" s="26"/>
    </row>
    <row r="21" spans="1:6" x14ac:dyDescent="0.3">
      <c r="A21" t="s">
        <v>27</v>
      </c>
      <c r="B21" t="s">
        <v>31</v>
      </c>
      <c r="D21">
        <v>17000</v>
      </c>
      <c r="F21">
        <v>28000</v>
      </c>
    </row>
    <row r="23" spans="1:6" x14ac:dyDescent="0.3">
      <c r="A23" t="s">
        <v>28</v>
      </c>
      <c r="B23" t="s">
        <v>30</v>
      </c>
      <c r="D23">
        <v>14950</v>
      </c>
      <c r="F23">
        <v>25950</v>
      </c>
    </row>
    <row r="25" spans="1:6" x14ac:dyDescent="0.3">
      <c r="A25" t="s">
        <v>35</v>
      </c>
      <c r="B25" t="s">
        <v>32</v>
      </c>
      <c r="D25">
        <v>26600</v>
      </c>
      <c r="F25">
        <v>37600</v>
      </c>
    </row>
  </sheetData>
  <mergeCells count="2">
    <mergeCell ref="F17:F19"/>
    <mergeCell ref="D17:D19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Poole</dc:creator>
  <cp:lastModifiedBy>Office Administrator</cp:lastModifiedBy>
  <cp:lastPrinted>2024-04-10T16:23:57Z</cp:lastPrinted>
  <dcterms:created xsi:type="dcterms:W3CDTF">2016-10-20T19:10:52Z</dcterms:created>
  <dcterms:modified xsi:type="dcterms:W3CDTF">2025-05-20T16:54:51Z</dcterms:modified>
</cp:coreProperties>
</file>